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6155" windowHeight="10230" activeTab="0"/>
  </bookViews>
  <sheets>
    <sheet name="4 weeks ago" sheetId="1" r:id="rId1"/>
    <sheet name="3 weeks ago" sheetId="2" r:id="rId2"/>
    <sheet name="2 weeks ago" sheetId="3" r:id="rId3"/>
    <sheet name="1 week ago" sheetId="4" r:id="rId4"/>
  </sheets>
  <definedNames/>
  <calcPr fullCalcOnLoad="1"/>
</workbook>
</file>

<file path=xl/sharedStrings.xml><?xml version="1.0" encoding="utf-8"?>
<sst xmlns="http://schemas.openxmlformats.org/spreadsheetml/2006/main" count="455" uniqueCount="220">
  <si>
    <t>REF NO</t>
  </si>
  <si>
    <t>URL</t>
  </si>
  <si>
    <t>WARD</t>
  </si>
  <si>
    <t>ADDRESS</t>
  </si>
  <si>
    <t>PROPOSAL</t>
  </si>
  <si>
    <t>CASE OFFICER CONTACT</t>
  </si>
  <si>
    <t>APPLICANT</t>
  </si>
  <si>
    <t>AGENT</t>
  </si>
  <si>
    <t>APPLICATION TYPE</t>
  </si>
  <si>
    <t>CATEGORY</t>
  </si>
  <si>
    <t>DATE VALID</t>
  </si>
  <si>
    <t>DATE FILE CREATED</t>
  </si>
  <si>
    <t>19/00585/PWC</t>
  </si>
  <si>
    <t>NWOLLE</t>
  </si>
  <si>
    <t>572 Derby Road, Nottingham, NG7 2GZ</t>
  </si>
  <si>
    <t>Copper beech - on the property of 574 Adams hill on boundary with 572 at far end of back garden. 
Excess shading over 572 garden. 
Arborist recommends 3 metre reduction in crown</t>
  </si>
  <si>
    <t>nigel.turpin@nottinghamcity.gov.uk</t>
  </si>
  <si>
    <t>Mr Nick warrior</t>
  </si>
  <si>
    <t/>
  </si>
  <si>
    <t>Works to trees in Conservation Areas</t>
  </si>
  <si>
    <t>Other</t>
  </si>
  <si>
    <t>20190402</t>
  </si>
  <si>
    <t>20190424</t>
  </si>
  <si>
    <t>19/00630/PCLE</t>
  </si>
  <si>
    <t>NSHERW</t>
  </si>
  <si>
    <t>108 Hucknall Road, Nottingham, NG5 1AD</t>
  </si>
  <si>
    <t>Certificate of lawfulness (existing) for use as HMO</t>
  </si>
  <si>
    <t>sukh.chohan@nottinghamcity.gov.uk</t>
  </si>
  <si>
    <t>Colin davies</t>
  </si>
  <si>
    <t>Certificate of Lawfulness Existing</t>
  </si>
  <si>
    <t>Householder</t>
  </si>
  <si>
    <t>19/00606/PFUL3</t>
  </si>
  <si>
    <t>NBULWE</t>
  </si>
  <si>
    <t>26 Cernan Court, Nottingham, NG6 7AX</t>
  </si>
  <si>
    <t>two-storey side extension with dormers front and back and single rear extension</t>
  </si>
  <si>
    <t>Mrs Jodie Bruce</t>
  </si>
  <si>
    <t>Full planning application</t>
  </si>
  <si>
    <t>19/00512/PAHPD</t>
  </si>
  <si>
    <t xml:space="preserve">259 Hucknall Lane, Nottingham, NG6 8AF, </t>
  </si>
  <si>
    <t>Single storey rear extension 6m depth, 3m height, 3m height to eaves</t>
  </si>
  <si>
    <t>Mrs Kathryn Newstead</t>
  </si>
  <si>
    <t>Prior Approval of Householder PD</t>
  </si>
  <si>
    <t>19/00696/PWC</t>
  </si>
  <si>
    <t>NDALES</t>
  </si>
  <si>
    <t>3 Holroyd Avenue, Nottingham, NG2 4LH</t>
  </si>
  <si>
    <t>Poplar (T1): to be pollarded and reduced in size from 100ft to 45ft. Far to big for residential setting, excessive shading and potential risk
Pear Tree (T2): to be reduced by from 60ft to 40ft, crown and shape. Dead branches and too big for residential setting
Apple Tree (T3): removal of this tree. Posing risk to neighbours as leaning and unable to get to apples so they are dropping causing disputes with family next door
Apple Tree (T4): to be neatened up and shaped, reduced by about 10%. Tree is hanging over into neighbours land posing potential risks.  Some dead branches</t>
  </si>
  <si>
    <t>Pippa Foster</t>
  </si>
  <si>
    <t>20190401</t>
  </si>
  <si>
    <t>19/00703/PWC</t>
  </si>
  <si>
    <t>NRADFO</t>
  </si>
  <si>
    <t>24 Barrack Lane, Nottingham, NG7 1AN</t>
  </si>
  <si>
    <t>Tree species: Yew tree
Identifying number on site block plan: T1
Description of proposed works: Current growth erratic and unsightly. Prune off spreading branches to form and train tree into ball-like shape.
Reason for work:  Improve appearance of tree from all angles.</t>
  </si>
  <si>
    <t>Mrs Laura Gerada</t>
  </si>
  <si>
    <t>19/00705/PCLE</t>
  </si>
  <si>
    <t>NDUNKI</t>
  </si>
  <si>
    <t>34 Warwick Street, Nottingham, NG7 2PJ</t>
  </si>
  <si>
    <t>Certificate of lawfulness (existing) for use as house in multiple occupation (C4).</t>
  </si>
  <si>
    <t>eunice.kirk@nottinghamcity.gov.uk</t>
  </si>
  <si>
    <t>Mr John Larmour</t>
  </si>
  <si>
    <t>Certificate of Lawfulness (Not LCLO)</t>
  </si>
  <si>
    <t>19/00711/PFUL3</t>
  </si>
  <si>
    <t>NCLIFN</t>
  </si>
  <si>
    <t>Dorothy Boot Homes , Main Road, Nottingham, NG11 7AG</t>
  </si>
  <si>
    <t>Installation of sliding electric gate</t>
  </si>
  <si>
    <t>kathryn.white@nottinghamcity.gov.uk</t>
  </si>
  <si>
    <t>Kelham Developments Ltd</t>
  </si>
  <si>
    <t>Minor Other</t>
  </si>
  <si>
    <t>19/00704/PNMA</t>
  </si>
  <si>
    <t>NBRIDG</t>
  </si>
  <si>
    <t xml:space="preserve">Plumb Centre, Waterway Street West, Nottingham, NG2 1NL, </t>
  </si>
  <si>
    <t>Amendment to planning permission reference 18/00819/PFUL3</t>
  </si>
  <si>
    <t>joanna.briggs@nottinghamcity.gov.uk</t>
  </si>
  <si>
    <t>AXIS Architecture</t>
  </si>
  <si>
    <t>Non-material amendment</t>
  </si>
  <si>
    <t>19/00690/PFUL3</t>
  </si>
  <si>
    <t>National Ice Centre , Lower Parliament Street, Nottingham, NG1 1LA</t>
  </si>
  <si>
    <t>Two 5m x 15m tent structures, on Bolero Square and Lower Parliament Street.</t>
  </si>
  <si>
    <t>philip.shaw@nottinghamcity.gov.uk</t>
  </si>
  <si>
    <t>National Ice Centre</t>
  </si>
  <si>
    <t>20190329</t>
  </si>
  <si>
    <t>19/00679/PFUL3</t>
  </si>
  <si>
    <t>NWOLLW</t>
  </si>
  <si>
    <t xml:space="preserve">65 Harrow Road, Nottingham, NG8 1FJ, </t>
  </si>
  <si>
    <t>Two storey side extension and garage conversion.</t>
  </si>
  <si>
    <t>Mr Steven Burton</t>
  </si>
  <si>
    <t>20190328</t>
  </si>
  <si>
    <t>19/00780/PNMA</t>
  </si>
  <si>
    <t xml:space="preserve">73 Elmswood Gardens, Nottingham, NG5 4AY, </t>
  </si>
  <si>
    <t>Amendment to planning permission reference 18/00896/PFUL3.</t>
  </si>
  <si>
    <t>Mr Adam Broniewski</t>
  </si>
  <si>
    <t>20190409</t>
  </si>
  <si>
    <t>19/00782/PNMA</t>
  </si>
  <si>
    <t xml:space="preserve">8 Dabell Avenue, Nottingham, NG6 8WA, </t>
  </si>
  <si>
    <t>Amendment to planning application reference 18/01349/PFUL3</t>
  </si>
  <si>
    <t>aamina.jabbar@nottinghamcity.gov.uk</t>
  </si>
  <si>
    <t>DL Design Studio Mrs Kathy Jones</t>
  </si>
  <si>
    <t>19/00216/PFUL3</t>
  </si>
  <si>
    <t>NMAPPE</t>
  </si>
  <si>
    <t>2 Private Road, Nottingham, NG5 4DB</t>
  </si>
  <si>
    <t>erection of a shed to the rear garden</t>
  </si>
  <si>
    <t>Mr Drew Pike</t>
  </si>
  <si>
    <t>20190408</t>
  </si>
  <si>
    <t>19/00758/PNMA</t>
  </si>
  <si>
    <t xml:space="preserve">59 Wroxham Drive, Nottingham, NG8 2QR, </t>
  </si>
  <si>
    <t>Amendment to planning permission reference 18/00879/PFUL3</t>
  </si>
  <si>
    <t>Mrs Catherine Squire</t>
  </si>
  <si>
    <t>19/00730/PARPD</t>
  </si>
  <si>
    <t xml:space="preserve">32 Lenton Boulevard, Nottingham, NG7 2ES, </t>
  </si>
  <si>
    <t>Change of use from A2 (letting office) to A3 (juice/smoothie bar)</t>
  </si>
  <si>
    <t>James.Mountain@nottinghamcity.gov.uk</t>
  </si>
  <si>
    <t>Miss Cenzina Decelis</t>
  </si>
  <si>
    <t>Prior Approval of A1 to A3 Use PD</t>
  </si>
  <si>
    <t>Prior Approval of A1A2 to A3 Use PD</t>
  </si>
  <si>
    <t>20190405</t>
  </si>
  <si>
    <t>18/02327/LLIS1</t>
  </si>
  <si>
    <t>NSTANN</t>
  </si>
  <si>
    <t xml:space="preserve">Nottinghamshire Y M C A, 4 Shakespeare Street, Nottingham, NG1 4FG, </t>
  </si>
  <si>
    <t>Refurbishment works to building facade.</t>
  </si>
  <si>
    <t>thomas.street@nottinghamcity.gov.uk</t>
  </si>
  <si>
    <t>Nottinghamshire Y M C A</t>
  </si>
  <si>
    <t>Listed Building Consent</t>
  </si>
  <si>
    <t>LBC Alteration</t>
  </si>
  <si>
    <t>20190404</t>
  </si>
  <si>
    <t>19/00741/PWC</t>
  </si>
  <si>
    <t xml:space="preserve">3 Park Valley, Nottingham, NG7 1BS, </t>
  </si>
  <si>
    <t>Silver Birch, fell.</t>
  </si>
  <si>
    <t>Gabriel Strauss</t>
  </si>
  <si>
    <t>20190403</t>
  </si>
  <si>
    <t>19/00763/PWC</t>
  </si>
  <si>
    <t xml:space="preserve">56 Cyprus Road, Nottingham, NG3 5ED, </t>
  </si>
  <si>
    <t>T1 Yew- remove to base
T2 Yew- Reduce north side of tree back by 1m.  Crown lift south side of tree (over Tavistock Drive footpath) by 2m and reduce south side of tree back by 2m.</t>
  </si>
  <si>
    <t>Urban Tree Care Ltd</t>
  </si>
  <si>
    <t>19/00725/PWC</t>
  </si>
  <si>
    <t>111 Tavistock Drive, Nottingham, NG3 5BE</t>
  </si>
  <si>
    <t>Magnolia tree (T1) - pruning to reduce overshading and to generally improve the health and visual character of the tree.</t>
  </si>
  <si>
    <t>Mr John Holden</t>
  </si>
  <si>
    <t>19/00728/PFUL3</t>
  </si>
  <si>
    <t>Bluecoat Academy , Sutton Passeys Crescent, Nottingham, NG8 1EA</t>
  </si>
  <si>
    <t>Creating a covered external area for students to use for eating outside. This includes a main covered area of 216 sq m plus a covered queueing area of 40.5 sq m.  This will be made up of interlinked canopies.</t>
  </si>
  <si>
    <t>Mohammad.Taufiqul-Islam@nottinghamcity.gov.uk</t>
  </si>
  <si>
    <t>Miss Nicola Clay</t>
  </si>
  <si>
    <t>Change of Use</t>
  </si>
  <si>
    <t>19/00866/PWC</t>
  </si>
  <si>
    <t xml:space="preserve">11 Hamilton Drive, Nottingham, , </t>
  </si>
  <si>
    <t>Trees x2, fell.</t>
  </si>
  <si>
    <t>richard.jones@nottinghamcity.gov.uk</t>
  </si>
  <si>
    <t>Dieran Properties Ltd</t>
  </si>
  <si>
    <t>20190416</t>
  </si>
  <si>
    <t>19/00811/PWC</t>
  </si>
  <si>
    <t>31 City View, Nottingham, NG3 6DE</t>
  </si>
  <si>
    <t>Reduce crown of tree. Lop/prune tree in front garden of property to approximately 30 feet high and 15 feet spread.</t>
  </si>
  <si>
    <t>Mr Andrew Bramley</t>
  </si>
  <si>
    <t>20190415</t>
  </si>
  <si>
    <t>19/00094/PFUL3</t>
  </si>
  <si>
    <t>NBERRI</t>
  </si>
  <si>
    <t>Basford Mill, Flat 19 , 15 Egypt Road, Nottingham, NG7 7JJ</t>
  </si>
  <si>
    <t>Application for replacement of decayed timber and metal curved head windows to the front and rear elevations with new powdercoated aluminium curved head windows to match the existing window design and configuration. Replacement window materials to match those of the existing rear elevation.</t>
  </si>
  <si>
    <t>Jones Lang LaSalle  Mr Benjamin Wilkinson</t>
  </si>
  <si>
    <t>19/00823/PFUL3</t>
  </si>
  <si>
    <t>71 Westerfield Way, Nottingham, NG11 7ET</t>
  </si>
  <si>
    <t>Single storey side and rear extensions</t>
  </si>
  <si>
    <t>Miss emma cordwell</t>
  </si>
  <si>
    <t>19/00822/PFUL3</t>
  </si>
  <si>
    <t>NBILBO</t>
  </si>
  <si>
    <t>55 Chingford Road, Nottingham, NG8 3BS</t>
  </si>
  <si>
    <t>2 storey extension (resubmission)</t>
  </si>
  <si>
    <t>Mr M.G Cottingham</t>
  </si>
  <si>
    <t>19/00287/PCLE</t>
  </si>
  <si>
    <t xml:space="preserve">Flats 129, 231 And 232, Minerva House, Spaniel Row, Nottingham, NG1 6EP, </t>
  </si>
  <si>
    <t>Certificate of lawfulness (existing) for 3 additional flats. Numbers 129,231 and 232 Minerva House.</t>
  </si>
  <si>
    <t>Fortis Developments</t>
  </si>
  <si>
    <t>20190412</t>
  </si>
  <si>
    <t>19/00805/PFUL3</t>
  </si>
  <si>
    <t>21 Birchover Road, Nottingham, NG8 4BS</t>
  </si>
  <si>
    <t>Bay window with balcony above</t>
  </si>
  <si>
    <t>Mr Manogue</t>
  </si>
  <si>
    <t>19/00798/PDS4</t>
  </si>
  <si>
    <t>NARBOR</t>
  </si>
  <si>
    <t xml:space="preserve">30 - 36 Peveril Street, Nottingham, NG7 4AL, </t>
  </si>
  <si>
    <t>Details submitted to discharge condition 2 (details of shutter perforations) of planning permission reference 18/01934/PFUL3.</t>
  </si>
  <si>
    <t>martin.poole@nottinghamcity.gov.uk</t>
  </si>
  <si>
    <t>Clint J Services Ltd</t>
  </si>
  <si>
    <t>Discharge of conditions</t>
  </si>
  <si>
    <t>20190411</t>
  </si>
  <si>
    <t>19/00796/PFUL3</t>
  </si>
  <si>
    <t>NCLIFS</t>
  </si>
  <si>
    <t xml:space="preserve">2 Middlefell Way, Nottingham, NG11 9JN, </t>
  </si>
  <si>
    <t>Two storey side extension</t>
  </si>
  <si>
    <t>Mr Mark Brownlow</t>
  </si>
  <si>
    <t>19/00670/PFUL3</t>
  </si>
  <si>
    <t>2 Longbeck Avenue, Nottingham, NG3 6LT</t>
  </si>
  <si>
    <t>Change of use from amenity land to garden, with the erection of a 2 metre perimeter fence part way along the highway to a length of 36 metres with the erection of a 1 metre high fence to facilitate line of site when at the junction of Longbeck Avenue and Porchester Road.</t>
  </si>
  <si>
    <t>Mr Collin Stott</t>
  </si>
  <si>
    <t>19/00636/PFUL3</t>
  </si>
  <si>
    <t>4 Averton Square, Nottingham, NG8 1AN</t>
  </si>
  <si>
    <t>Freestanding outbuilding.</t>
  </si>
  <si>
    <t>Mr Ashley Crawford</t>
  </si>
  <si>
    <t>20190410</t>
  </si>
  <si>
    <t>19/00873/PFUL3</t>
  </si>
  <si>
    <t>70 North Sherwood Street, Nottingham, NG1 4EE</t>
  </si>
  <si>
    <t>Change of use from yoga studio (Class D2) to mixed use of cafe and yoga studio (Class A3 and D2).</t>
  </si>
  <si>
    <t>ANAND PAREKH</t>
  </si>
  <si>
    <t>19/00861/ADV2</t>
  </si>
  <si>
    <t>40 Varney Road, Nottingham, NG11 8EX</t>
  </si>
  <si>
    <t>Integral illumination and screen to the ATM fascia 
Internally illuminated Free Cash Withdrawals sign above the ATM
Blue LED halo illumination to the surround</t>
  </si>
  <si>
    <t>Notemachine UK Ltd  Ms Jan Clark</t>
  </si>
  <si>
    <t>Advertisement Consent</t>
  </si>
  <si>
    <t>Advertisement</t>
  </si>
  <si>
    <t>20190417</t>
  </si>
  <si>
    <t>19/00860/PFUL3</t>
  </si>
  <si>
    <t>The retrospective application for the installation of an ATM installed through a secure panel to the right hand side of the shop entrance</t>
  </si>
  <si>
    <t>19/00816/PFUL3</t>
  </si>
  <si>
    <t>William Robinson Building, Unit 1 , Daleside Road, Nottingham, NG2 4DH</t>
  </si>
  <si>
    <t>Use of part of forecourt car park for mobile butchers truck to trade on Sundays.</t>
  </si>
  <si>
    <t>jim.rae@nottinghamcity.gov.uk</t>
  </si>
  <si>
    <t>Wayne Walker Quality Meats Limited  Mr David Moorhead</t>
  </si>
  <si>
    <t>19/00403/PFUL3</t>
  </si>
  <si>
    <t>18-26 , Hendon Rise, Nottingham, NG3 3AN</t>
  </si>
  <si>
    <t>Change of use from office/workshop to place of worship.</t>
  </si>
  <si>
    <t>Mr &amp; Mrs John and Susan Smith</t>
  </si>
</sst>
</file>

<file path=xl/styles.xml><?xml version="1.0" encoding="utf-8"?>
<styleSheet xmlns="http://schemas.openxmlformats.org/spreadsheetml/2006/main">
  <numFmts count="3">
    <numFmt numFmtId="164" formatCode="mmm dd, yyyy"/>
    <numFmt numFmtId="165" formatCode="h:mm:ss AM/PM"/>
    <numFmt numFmtId="166" formatCode="mmm dd, yyyy h:mm:ss AM/PM"/>
  </numFmts>
  <fonts count="1">
    <font>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lignment vertical="top"/>
      <protection/>
    </xf>
  </cellStyleXfs>
  <cellXfs count="1">
    <xf numFmtId="0" fontId="0" fillId="0" borderId="0" xfId="0"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
  <sheetViews>
    <sheetView tabSelected="1" workbookViewId="0" topLeftCell="A1"/>
  </sheetViews>
  <sheetFormatPr defaultColWidth="9.140625" defaultRowHeight="12.75"/>
  <cols>
    <col min="1" max="12" width="20.7109375" style="0" customWidth="1"/>
  </cols>
  <sheetData>
    <row r="1" spans="1:12" ht="12.75">
      <c r="A1" t="s">
        <v>0</v>
      </c>
      <c r="B1" t="s">
        <v>1</v>
      </c>
      <c r="C1" t="s">
        <v>2</v>
      </c>
      <c r="D1" t="s">
        <v>3</v>
      </c>
      <c r="E1" t="s">
        <v>4</v>
      </c>
      <c r="F1" t="s">
        <v>5</v>
      </c>
      <c r="G1" t="s">
        <v>6</v>
      </c>
      <c r="H1" t="s">
        <v>7</v>
      </c>
      <c r="I1" t="s">
        <v>8</v>
      </c>
      <c r="J1" t="s">
        <v>9</v>
      </c>
      <c r="K1" t="s">
        <v>10</v>
      </c>
      <c r="L1" t="s">
        <v>11</v>
      </c>
    </row>
    <row r="2" spans="1:12" ht="12.75">
      <c r="A2" t="s">
        <v>12</v>
      </c>
      <c r="B2">
        <f>HYPERLINK("http://publicaccess.nottinghamcity.gov.uk/online-applications/applicationDetails.do?activeTab=summary&amp;keyVal=POJVIDLYJQS00","View application details")</f>
        <v>0</v>
      </c>
      <c r="C2" t="s">
        <v>13</v>
      </c>
      <c r="D2" t="s">
        <v>14</v>
      </c>
      <c r="E2" t="s">
        <v>15</v>
      </c>
      <c r="F2" t="s">
        <v>16</v>
      </c>
      <c r="G2" t="s">
        <v>17</v>
      </c>
      <c r="H2" t="s">
        <v>18</v>
      </c>
      <c r="I2" t="s">
        <v>19</v>
      </c>
      <c r="J2" t="s">
        <v>20</v>
      </c>
      <c r="K2" t="s">
        <v>21</v>
      </c>
      <c r="L2" t="s">
        <v>22</v>
      </c>
    </row>
    <row r="3" spans="1:12" ht="12.75">
      <c r="A3" t="s">
        <v>23</v>
      </c>
      <c r="B3">
        <f>HYPERLINK("http://publicaccess.nottinghamcity.gov.uk/online-applications/applicationDetails.do?activeTab=summary&amp;keyVal=POPZVTLYKHN00","View application details")</f>
        <v>0</v>
      </c>
      <c r="C3" t="s">
        <v>24</v>
      </c>
      <c r="D3" t="s">
        <v>25</v>
      </c>
      <c r="E3" t="s">
        <v>26</v>
      </c>
      <c r="F3" t="s">
        <v>27</v>
      </c>
      <c r="G3" t="s">
        <v>28</v>
      </c>
      <c r="H3" t="s">
        <v>18</v>
      </c>
      <c r="I3" t="s">
        <v>29</v>
      </c>
      <c r="J3" t="s">
        <v>30</v>
      </c>
      <c r="K3" t="s">
        <v>21</v>
      </c>
      <c r="L3" t="s">
        <v>22</v>
      </c>
    </row>
    <row r="4" spans="1:12" ht="12.75">
      <c r="A4" t="s">
        <v>31</v>
      </c>
      <c r="B4">
        <f>HYPERLINK("http://publicaccess.nottinghamcity.gov.uk/online-applications/applicationDetails.do?activeTab=summary&amp;keyVal=POM0D8LYK3D00","View application details")</f>
        <v>0</v>
      </c>
      <c r="C4" t="s">
        <v>32</v>
      </c>
      <c r="D4" t="s">
        <v>33</v>
      </c>
      <c r="E4" t="s">
        <v>34</v>
      </c>
      <c r="F4" t="s">
        <v>27</v>
      </c>
      <c r="G4" t="s">
        <v>35</v>
      </c>
      <c r="H4" t="s">
        <v>18</v>
      </c>
      <c r="I4" t="s">
        <v>36</v>
      </c>
      <c r="J4" t="s">
        <v>30</v>
      </c>
      <c r="K4" t="s">
        <v>21</v>
      </c>
      <c r="L4" t="s">
        <v>22</v>
      </c>
    </row>
    <row r="5" spans="1:12" ht="12.75">
      <c r="A5" t="s">
        <v>37</v>
      </c>
      <c r="B5">
        <f>HYPERLINK("http://publicaccess.nottinghamcity.gov.uk/online-applications/applicationDetails.do?activeTab=summary&amp;keyVal=PO1S6KLY0KU00","View application details")</f>
        <v>0</v>
      </c>
      <c r="C5" t="s">
        <v>32</v>
      </c>
      <c r="D5" t="s">
        <v>38</v>
      </c>
      <c r="E5" t="s">
        <v>39</v>
      </c>
      <c r="F5" t="s">
        <v>27</v>
      </c>
      <c r="G5" t="s">
        <v>40</v>
      </c>
      <c r="H5" t="s">
        <v>18</v>
      </c>
      <c r="I5" t="s">
        <v>41</v>
      </c>
      <c r="J5" t="s">
        <v>41</v>
      </c>
      <c r="K5" t="s">
        <v>21</v>
      </c>
      <c r="L5" t="s">
        <v>22</v>
      </c>
    </row>
    <row r="6" spans="1:12" ht="12.75">
      <c r="A6" t="s">
        <v>42</v>
      </c>
      <c r="B6">
        <f>HYPERLINK("http://publicaccess.nottinghamcity.gov.uk/online-applications/applicationDetails.do?activeTab=summary&amp;keyVal=PP9Q0ELYLR600","View application details")</f>
        <v>0</v>
      </c>
      <c r="C6" t="s">
        <v>43</v>
      </c>
      <c r="D6" t="s">
        <v>44</v>
      </c>
      <c r="E6" t="s">
        <v>45</v>
      </c>
      <c r="F6" t="s">
        <v>16</v>
      </c>
      <c r="G6" t="s">
        <v>46</v>
      </c>
      <c r="H6" t="s">
        <v>18</v>
      </c>
      <c r="I6" t="s">
        <v>19</v>
      </c>
      <c r="J6" t="s">
        <v>20</v>
      </c>
      <c r="K6" t="s">
        <v>47</v>
      </c>
      <c r="L6" t="s">
        <v>22</v>
      </c>
    </row>
    <row r="7" spans="1:12" ht="12.75">
      <c r="A7" t="s">
        <v>48</v>
      </c>
      <c r="B7">
        <f>HYPERLINK("http://publicaccess.nottinghamcity.gov.uk/online-applications/applicationDetails.do?activeTab=summary&amp;keyVal=PPA08YLYLWD00","View application details")</f>
        <v>0</v>
      </c>
      <c r="C7" t="s">
        <v>49</v>
      </c>
      <c r="D7" t="s">
        <v>50</v>
      </c>
      <c r="E7" t="s">
        <v>51</v>
      </c>
      <c r="F7" t="s">
        <v>16</v>
      </c>
      <c r="G7" t="s">
        <v>52</v>
      </c>
      <c r="H7" t="s">
        <v>18</v>
      </c>
      <c r="I7" t="s">
        <v>19</v>
      </c>
      <c r="J7" t="s">
        <v>20</v>
      </c>
      <c r="K7" t="s">
        <v>47</v>
      </c>
      <c r="L7" t="s">
        <v>22</v>
      </c>
    </row>
    <row r="8" spans="1:12" ht="12.75">
      <c r="A8" t="s">
        <v>53</v>
      </c>
      <c r="B8">
        <f>HYPERLINK("http://publicaccess.nottinghamcity.gov.uk/online-applications/applicationDetails.do?activeTab=summary&amp;keyVal=PPA5CKLYLWG00","View application details")</f>
        <v>0</v>
      </c>
      <c r="C8" t="s">
        <v>54</v>
      </c>
      <c r="D8" t="s">
        <v>55</v>
      </c>
      <c r="E8" t="s">
        <v>56</v>
      </c>
      <c r="F8" t="s">
        <v>57</v>
      </c>
      <c r="G8" t="s">
        <v>58</v>
      </c>
      <c r="H8" t="s">
        <v>18</v>
      </c>
      <c r="I8" t="s">
        <v>29</v>
      </c>
      <c r="J8" t="s">
        <v>59</v>
      </c>
      <c r="K8" t="s">
        <v>47</v>
      </c>
      <c r="L8" t="s">
        <v>22</v>
      </c>
    </row>
    <row r="9" spans="1:12" ht="12.75">
      <c r="A9" t="s">
        <v>60</v>
      </c>
      <c r="B9">
        <f>HYPERLINK("http://publicaccess.nottinghamcity.gov.uk/online-applications/applicationDetails.do?activeTab=summary&amp;keyVal=PPAAGMLYLWL00","View application details")</f>
        <v>0</v>
      </c>
      <c r="C9" t="s">
        <v>61</v>
      </c>
      <c r="D9" t="s">
        <v>62</v>
      </c>
      <c r="E9" t="s">
        <v>63</v>
      </c>
      <c r="F9" t="s">
        <v>64</v>
      </c>
      <c r="G9" t="s">
        <v>65</v>
      </c>
      <c r="H9" t="s">
        <v>18</v>
      </c>
      <c r="I9" t="s">
        <v>36</v>
      </c>
      <c r="J9" t="s">
        <v>66</v>
      </c>
      <c r="K9" t="s">
        <v>47</v>
      </c>
      <c r="L9" t="s">
        <v>22</v>
      </c>
    </row>
    <row r="10" spans="1:12" ht="12.75">
      <c r="A10" t="s">
        <v>67</v>
      </c>
      <c r="B10">
        <f>HYPERLINK("http://publicaccess.nottinghamcity.gov.uk/online-applications/applicationDetails.do?activeTab=summary&amp;keyVal=PPA1FQLY0KU00","View application details")</f>
        <v>0</v>
      </c>
      <c r="C10" t="s">
        <v>68</v>
      </c>
      <c r="D10" t="s">
        <v>69</v>
      </c>
      <c r="E10" t="s">
        <v>70</v>
      </c>
      <c r="F10" t="s">
        <v>71</v>
      </c>
      <c r="G10" t="s">
        <v>72</v>
      </c>
      <c r="H10" t="s">
        <v>18</v>
      </c>
      <c r="I10" t="s">
        <v>73</v>
      </c>
      <c r="J10" t="s">
        <v>20</v>
      </c>
      <c r="K10" t="s">
        <v>47</v>
      </c>
      <c r="L10" t="s">
        <v>22</v>
      </c>
    </row>
    <row r="11" spans="1:12" ht="12.75">
      <c r="A11" t="s">
        <v>74</v>
      </c>
      <c r="B11">
        <f>HYPERLINK("http://publicaccess.nottinghamcity.gov.uk/online-applications/applicationDetails.do?activeTab=summary&amp;keyVal=PP4O4ALYLOU00","View application details")</f>
        <v>0</v>
      </c>
      <c r="C11" t="s">
        <v>68</v>
      </c>
      <c r="D11" t="s">
        <v>75</v>
      </c>
      <c r="E11" t="s">
        <v>76</v>
      </c>
      <c r="F11" t="s">
        <v>77</v>
      </c>
      <c r="G11" t="s">
        <v>78</v>
      </c>
      <c r="H11" t="s">
        <v>18</v>
      </c>
      <c r="I11" t="s">
        <v>36</v>
      </c>
      <c r="J11" t="s">
        <v>66</v>
      </c>
      <c r="K11" t="s">
        <v>79</v>
      </c>
      <c r="L11" t="s">
        <v>22</v>
      </c>
    </row>
    <row r="12" spans="1:12" ht="12.75">
      <c r="A12" t="s">
        <v>80</v>
      </c>
      <c r="B12">
        <f>HYPERLINK("http://publicaccess.nottinghamcity.gov.uk/online-applications/applicationDetails.do?activeTab=summary&amp;keyVal=PP2YKILYLHK00","View application details")</f>
        <v>0</v>
      </c>
      <c r="C12" t="s">
        <v>81</v>
      </c>
      <c r="D12" t="s">
        <v>82</v>
      </c>
      <c r="E12" t="s">
        <v>83</v>
      </c>
      <c r="F12" t="s">
        <v>57</v>
      </c>
      <c r="G12" t="s">
        <v>84</v>
      </c>
      <c r="H12" t="s">
        <v>18</v>
      </c>
      <c r="I12" t="s">
        <v>36</v>
      </c>
      <c r="J12" t="s">
        <v>30</v>
      </c>
      <c r="K12" t="s">
        <v>85</v>
      </c>
      <c r="L12" t="s">
        <v>22</v>
      </c>
    </row>
  </sheetData>
  <sheetProtection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1"/>
  <sheetViews>
    <sheetView workbookViewId="0" topLeftCell="A1"/>
  </sheetViews>
  <sheetFormatPr defaultColWidth="9.140625" defaultRowHeight="12.75"/>
  <cols>
    <col min="1" max="12" width="20.7109375" style="0" customWidth="1"/>
  </cols>
  <sheetData>
    <row r="1" spans="1:12" ht="12.75">
      <c r="A1" t="s">
        <v>0</v>
      </c>
      <c r="B1" t="s">
        <v>1</v>
      </c>
      <c r="C1" t="s">
        <v>2</v>
      </c>
      <c r="D1" t="s">
        <v>3</v>
      </c>
      <c r="E1" t="s">
        <v>4</v>
      </c>
      <c r="F1" t="s">
        <v>5</v>
      </c>
      <c r="G1" t="s">
        <v>6</v>
      </c>
      <c r="H1" t="s">
        <v>7</v>
      </c>
      <c r="I1" t="s">
        <v>8</v>
      </c>
      <c r="J1" t="s">
        <v>9</v>
      </c>
      <c r="K1" t="s">
        <v>10</v>
      </c>
      <c r="L1" t="s">
        <v>11</v>
      </c>
    </row>
    <row r="2" spans="1:12" ht="12.75">
      <c r="A2" t="s">
        <v>86</v>
      </c>
      <c r="B2">
        <f>HYPERLINK("http://publicaccess.nottinghamcity.gov.uk/online-applications/applicationDetails.do?activeTab=summary&amp;keyVal=PPOZF5LY0L500","View application details")</f>
        <v>0</v>
      </c>
      <c r="C2" t="s">
        <v>24</v>
      </c>
      <c r="D2" t="s">
        <v>87</v>
      </c>
      <c r="E2" t="s">
        <v>88</v>
      </c>
      <c r="F2" t="s">
        <v>77</v>
      </c>
      <c r="G2" t="s">
        <v>89</v>
      </c>
      <c r="H2" t="s">
        <v>18</v>
      </c>
      <c r="I2" t="s">
        <v>73</v>
      </c>
      <c r="J2" t="s">
        <v>20</v>
      </c>
      <c r="K2" t="s">
        <v>90</v>
      </c>
      <c r="L2" t="s">
        <v>22</v>
      </c>
    </row>
    <row r="3" spans="1:12" ht="12.75">
      <c r="A3" t="s">
        <v>91</v>
      </c>
      <c r="B3">
        <f>HYPERLINK("http://publicaccess.nottinghamcity.gov.uk/online-applications/applicationDetails.do?activeTab=summary&amp;keyVal=PPP7SBLY01B00","View application details")</f>
        <v>0</v>
      </c>
      <c r="C3" t="s">
        <v>32</v>
      </c>
      <c r="D3" t="s">
        <v>92</v>
      </c>
      <c r="E3" t="s">
        <v>93</v>
      </c>
      <c r="F3" t="s">
        <v>94</v>
      </c>
      <c r="G3" t="s">
        <v>95</v>
      </c>
      <c r="H3" t="s">
        <v>18</v>
      </c>
      <c r="I3" t="s">
        <v>73</v>
      </c>
      <c r="J3" t="s">
        <v>20</v>
      </c>
      <c r="K3" t="s">
        <v>90</v>
      </c>
      <c r="L3" t="s">
        <v>22</v>
      </c>
    </row>
    <row r="4" spans="1:12" ht="12.75">
      <c r="A4" t="s">
        <v>96</v>
      </c>
      <c r="B4">
        <f>HYPERLINK("http://publicaccess.nottinghamcity.gov.uk/online-applications/applicationDetails.do?activeTab=summary&amp;keyVal=PM7974LYMH500","View application details")</f>
        <v>0</v>
      </c>
      <c r="C4" t="s">
        <v>97</v>
      </c>
      <c r="D4" t="s">
        <v>98</v>
      </c>
      <c r="E4" t="s">
        <v>99</v>
      </c>
      <c r="F4" t="s">
        <v>27</v>
      </c>
      <c r="G4" t="s">
        <v>100</v>
      </c>
      <c r="H4" t="s">
        <v>18</v>
      </c>
      <c r="I4" t="s">
        <v>36</v>
      </c>
      <c r="J4" t="s">
        <v>66</v>
      </c>
      <c r="K4" t="s">
        <v>101</v>
      </c>
      <c r="L4" t="s">
        <v>22</v>
      </c>
    </row>
    <row r="5" spans="1:12" ht="12.75">
      <c r="A5" t="s">
        <v>102</v>
      </c>
      <c r="B5">
        <f>HYPERLINK("http://publicaccess.nottinghamcity.gov.uk/online-applications/applicationDetails.do?activeTab=summary&amp;keyVal=PPN187LY0L500","View application details")</f>
        <v>0</v>
      </c>
      <c r="C5" t="s">
        <v>81</v>
      </c>
      <c r="D5" t="s">
        <v>103</v>
      </c>
      <c r="E5" t="s">
        <v>104</v>
      </c>
      <c r="F5" t="s">
        <v>64</v>
      </c>
      <c r="G5" t="s">
        <v>105</v>
      </c>
      <c r="H5" t="s">
        <v>18</v>
      </c>
      <c r="I5" t="s">
        <v>73</v>
      </c>
      <c r="J5" t="s">
        <v>20</v>
      </c>
      <c r="K5" t="s">
        <v>101</v>
      </c>
      <c r="L5" t="s">
        <v>22</v>
      </c>
    </row>
    <row r="6" spans="1:12" ht="12.75">
      <c r="A6" t="s">
        <v>106</v>
      </c>
      <c r="B6">
        <f>HYPERLINK("http://publicaccess.nottinghamcity.gov.uk/online-applications/applicationDetails.do?activeTab=summary&amp;keyVal=PPDVTNLY01B00","View application details")</f>
        <v>0</v>
      </c>
      <c r="C6" t="s">
        <v>54</v>
      </c>
      <c r="D6" t="s">
        <v>107</v>
      </c>
      <c r="E6" t="s">
        <v>108</v>
      </c>
      <c r="F6" t="s">
        <v>109</v>
      </c>
      <c r="G6" t="s">
        <v>110</v>
      </c>
      <c r="H6" t="s">
        <v>18</v>
      </c>
      <c r="I6" t="s">
        <v>111</v>
      </c>
      <c r="J6" t="s">
        <v>112</v>
      </c>
      <c r="K6" t="s">
        <v>113</v>
      </c>
      <c r="L6" t="s">
        <v>22</v>
      </c>
    </row>
    <row r="7" spans="1:12" ht="12.75">
      <c r="A7" t="s">
        <v>114</v>
      </c>
      <c r="B7">
        <f>HYPERLINK("http://publicaccess.nottinghamcity.gov.uk/online-applications/applicationDetails.do?activeTab=summary&amp;keyVal=PHVF1ALYLP100","View application details")</f>
        <v>0</v>
      </c>
      <c r="C7" t="s">
        <v>115</v>
      </c>
      <c r="D7" t="s">
        <v>116</v>
      </c>
      <c r="E7" t="s">
        <v>117</v>
      </c>
      <c r="F7" t="s">
        <v>118</v>
      </c>
      <c r="G7" t="s">
        <v>119</v>
      </c>
      <c r="H7" t="s">
        <v>18</v>
      </c>
      <c r="I7" t="s">
        <v>120</v>
      </c>
      <c r="J7" t="s">
        <v>121</v>
      </c>
      <c r="K7" t="s">
        <v>122</v>
      </c>
      <c r="L7" t="s">
        <v>22</v>
      </c>
    </row>
    <row r="8" spans="1:12" ht="12.75">
      <c r="A8" t="s">
        <v>123</v>
      </c>
      <c r="B8">
        <f>HYPERLINK("http://publicaccess.nottinghamcity.gov.uk/online-applications/applicationDetails.do?activeTab=summary&amp;keyVal=PPFYY0LY01B00","View application details")</f>
        <v>0</v>
      </c>
      <c r="C8" t="s">
        <v>49</v>
      </c>
      <c r="D8" t="s">
        <v>124</v>
      </c>
      <c r="E8" t="s">
        <v>125</v>
      </c>
      <c r="F8" t="s">
        <v>16</v>
      </c>
      <c r="G8" t="s">
        <v>126</v>
      </c>
      <c r="H8" t="s">
        <v>18</v>
      </c>
      <c r="I8" t="s">
        <v>19</v>
      </c>
      <c r="J8" t="s">
        <v>20</v>
      </c>
      <c r="K8" t="s">
        <v>127</v>
      </c>
      <c r="L8" t="s">
        <v>22</v>
      </c>
    </row>
    <row r="9" spans="1:12" ht="12.75">
      <c r="A9" t="s">
        <v>128</v>
      </c>
      <c r="B9">
        <f>HYPERLINK("http://publicaccess.nottinghamcity.gov.uk/online-applications/applicationDetails.do?activeTab=summary&amp;keyVal=PPN57ZLY0KU00","View application details")</f>
        <v>0</v>
      </c>
      <c r="C9" t="s">
        <v>97</v>
      </c>
      <c r="D9" t="s">
        <v>129</v>
      </c>
      <c r="E9" t="s">
        <v>130</v>
      </c>
      <c r="F9" t="s">
        <v>16</v>
      </c>
      <c r="G9" t="s">
        <v>131</v>
      </c>
      <c r="H9" t="s">
        <v>18</v>
      </c>
      <c r="I9" t="s">
        <v>19</v>
      </c>
      <c r="J9" t="s">
        <v>20</v>
      </c>
      <c r="K9" t="s">
        <v>127</v>
      </c>
      <c r="L9" t="s">
        <v>22</v>
      </c>
    </row>
    <row r="10" spans="1:12" ht="12.75">
      <c r="A10" t="s">
        <v>132</v>
      </c>
      <c r="B10">
        <f>HYPERLINK("http://publicaccess.nottinghamcity.gov.uk/online-applications/applicationDetails.do?activeTab=summary&amp;keyVal=PPDFEALYM3200","View application details")</f>
        <v>0</v>
      </c>
      <c r="C10" t="s">
        <v>97</v>
      </c>
      <c r="D10" t="s">
        <v>133</v>
      </c>
      <c r="E10" t="s">
        <v>134</v>
      </c>
      <c r="F10" t="s">
        <v>16</v>
      </c>
      <c r="G10" t="s">
        <v>135</v>
      </c>
      <c r="H10" t="s">
        <v>18</v>
      </c>
      <c r="I10" t="s">
        <v>19</v>
      </c>
      <c r="J10" t="s">
        <v>20</v>
      </c>
      <c r="K10" t="s">
        <v>127</v>
      </c>
      <c r="L10" t="s">
        <v>22</v>
      </c>
    </row>
    <row r="11" spans="1:12" ht="12.75">
      <c r="A11" t="s">
        <v>136</v>
      </c>
      <c r="B11">
        <f>HYPERLINK("http://publicaccess.nottinghamcity.gov.uk/online-applications/applicationDetails.do?activeTab=summary&amp;keyVal=PPDUN6LYM8600","View application details")</f>
        <v>0</v>
      </c>
      <c r="C11" t="s">
        <v>81</v>
      </c>
      <c r="D11" t="s">
        <v>137</v>
      </c>
      <c r="E11" t="s">
        <v>138</v>
      </c>
      <c r="F11" t="s">
        <v>139</v>
      </c>
      <c r="G11" t="s">
        <v>140</v>
      </c>
      <c r="H11" t="s">
        <v>18</v>
      </c>
      <c r="I11" t="s">
        <v>36</v>
      </c>
      <c r="J11" t="s">
        <v>141</v>
      </c>
      <c r="K11" t="s">
        <v>127</v>
      </c>
      <c r="L11" t="s">
        <v>22</v>
      </c>
    </row>
  </sheetData>
  <sheetProtection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12"/>
  <sheetViews>
    <sheetView workbookViewId="0" topLeftCell="A1"/>
  </sheetViews>
  <sheetFormatPr defaultColWidth="9.140625" defaultRowHeight="12.75"/>
  <cols>
    <col min="1" max="12" width="20.7109375" style="0" customWidth="1"/>
  </cols>
  <sheetData>
    <row r="1" spans="1:12" ht="12.75">
      <c r="A1" t="s">
        <v>0</v>
      </c>
      <c r="B1" t="s">
        <v>1</v>
      </c>
      <c r="C1" t="s">
        <v>2</v>
      </c>
      <c r="D1" t="s">
        <v>3</v>
      </c>
      <c r="E1" t="s">
        <v>4</v>
      </c>
      <c r="F1" t="s">
        <v>5</v>
      </c>
      <c r="G1" t="s">
        <v>6</v>
      </c>
      <c r="H1" t="s">
        <v>7</v>
      </c>
      <c r="I1" t="s">
        <v>8</v>
      </c>
      <c r="J1" t="s">
        <v>9</v>
      </c>
      <c r="K1" t="s">
        <v>10</v>
      </c>
      <c r="L1" t="s">
        <v>11</v>
      </c>
    </row>
    <row r="2" spans="1:12" ht="12.75">
      <c r="A2" t="s">
        <v>142</v>
      </c>
      <c r="B2">
        <f>HYPERLINK("http://publicaccess.nottinghamcity.gov.uk/online-applications/applicationDetails.do?activeTab=summary&amp;keyVal=PQ3U4ZLY01B00","View application details")</f>
        <v>0</v>
      </c>
      <c r="C2" t="s">
        <v>49</v>
      </c>
      <c r="D2" t="s">
        <v>143</v>
      </c>
      <c r="E2" t="s">
        <v>144</v>
      </c>
      <c r="F2" t="s">
        <v>145</v>
      </c>
      <c r="G2" t="s">
        <v>146</v>
      </c>
      <c r="H2" t="s">
        <v>18</v>
      </c>
      <c r="I2" t="s">
        <v>19</v>
      </c>
      <c r="J2" t="s">
        <v>20</v>
      </c>
      <c r="K2" t="s">
        <v>147</v>
      </c>
      <c r="L2" t="s">
        <v>22</v>
      </c>
    </row>
    <row r="3" spans="1:12" ht="12.75">
      <c r="A3" t="s">
        <v>148</v>
      </c>
      <c r="B3">
        <f>HYPERLINK("http://publicaccess.nottinghamcity.gov.uk/online-applications/applicationDetails.do?activeTab=summary&amp;keyVal=PPVY2XLYFXC00","View application details")</f>
        <v>0</v>
      </c>
      <c r="C3" t="s">
        <v>97</v>
      </c>
      <c r="D3" t="s">
        <v>149</v>
      </c>
      <c r="E3" t="s">
        <v>150</v>
      </c>
      <c r="F3" t="s">
        <v>16</v>
      </c>
      <c r="G3" t="s">
        <v>151</v>
      </c>
      <c r="H3" t="s">
        <v>18</v>
      </c>
      <c r="I3" t="s">
        <v>19</v>
      </c>
      <c r="J3" t="s">
        <v>20</v>
      </c>
      <c r="K3" t="s">
        <v>152</v>
      </c>
      <c r="L3" t="s">
        <v>22</v>
      </c>
    </row>
    <row r="4" spans="1:12" ht="12.75">
      <c r="A4" t="s">
        <v>153</v>
      </c>
      <c r="B4">
        <f>HYPERLINK("http://publicaccess.nottinghamcity.gov.uk/online-applications/applicationDetails.do?activeTab=summary&amp;keyVal=PLEWSZLYK9M00","View application details")</f>
        <v>0</v>
      </c>
      <c r="C4" t="s">
        <v>154</v>
      </c>
      <c r="D4" t="s">
        <v>155</v>
      </c>
      <c r="E4" t="s">
        <v>156</v>
      </c>
      <c r="F4" t="s">
        <v>27</v>
      </c>
      <c r="G4" t="s">
        <v>157</v>
      </c>
      <c r="H4" t="s">
        <v>18</v>
      </c>
      <c r="I4" t="s">
        <v>36</v>
      </c>
      <c r="J4" t="s">
        <v>30</v>
      </c>
      <c r="K4" t="s">
        <v>152</v>
      </c>
      <c r="L4" t="s">
        <v>22</v>
      </c>
    </row>
    <row r="5" spans="1:12" ht="12.75">
      <c r="A5" t="s">
        <v>158</v>
      </c>
      <c r="B5">
        <f>HYPERLINK("http://publicaccess.nottinghamcity.gov.uk/online-applications/applicationDetails.do?activeTab=summary&amp;keyVal=PQ02P9LYG5000","View application details")</f>
        <v>0</v>
      </c>
      <c r="C5" t="s">
        <v>61</v>
      </c>
      <c r="D5" t="s">
        <v>159</v>
      </c>
      <c r="E5" t="s">
        <v>160</v>
      </c>
      <c r="F5" t="s">
        <v>109</v>
      </c>
      <c r="G5" t="s">
        <v>161</v>
      </c>
      <c r="H5" t="s">
        <v>18</v>
      </c>
      <c r="I5" t="s">
        <v>36</v>
      </c>
      <c r="J5" t="s">
        <v>30</v>
      </c>
      <c r="K5" t="s">
        <v>152</v>
      </c>
      <c r="L5" t="s">
        <v>22</v>
      </c>
    </row>
    <row r="6" spans="1:12" ht="12.75">
      <c r="A6" t="s">
        <v>162</v>
      </c>
      <c r="B6">
        <f>HYPERLINK("http://publicaccess.nottinghamcity.gov.uk/online-applications/applicationDetails.do?activeTab=summary&amp;keyVal=PQ02OZLYG4Y00","View application details")</f>
        <v>0</v>
      </c>
      <c r="C6" t="s">
        <v>163</v>
      </c>
      <c r="D6" t="s">
        <v>164</v>
      </c>
      <c r="E6" t="s">
        <v>165</v>
      </c>
      <c r="F6" t="s">
        <v>64</v>
      </c>
      <c r="G6" t="s">
        <v>166</v>
      </c>
      <c r="H6" t="s">
        <v>18</v>
      </c>
      <c r="I6" t="s">
        <v>36</v>
      </c>
      <c r="J6" t="s">
        <v>30</v>
      </c>
      <c r="K6" t="s">
        <v>152</v>
      </c>
      <c r="L6" t="s">
        <v>22</v>
      </c>
    </row>
    <row r="7" spans="1:12" ht="12.75">
      <c r="A7" t="s">
        <v>167</v>
      </c>
      <c r="B7">
        <f>HYPERLINK("http://publicaccess.nottinghamcity.gov.uk/online-applications/applicationDetails.do?activeTab=summary&amp;keyVal=PMJUYRLY0L500","View application details")</f>
        <v>0</v>
      </c>
      <c r="C7" t="s">
        <v>68</v>
      </c>
      <c r="D7" t="s">
        <v>168</v>
      </c>
      <c r="E7" t="s">
        <v>169</v>
      </c>
      <c r="F7" t="s">
        <v>57</v>
      </c>
      <c r="G7" t="s">
        <v>170</v>
      </c>
      <c r="H7" t="s">
        <v>18</v>
      </c>
      <c r="I7" t="s">
        <v>29</v>
      </c>
      <c r="J7" t="s">
        <v>59</v>
      </c>
      <c r="K7" t="s">
        <v>171</v>
      </c>
      <c r="L7" t="s">
        <v>22</v>
      </c>
    </row>
    <row r="8" spans="1:12" ht="12.75">
      <c r="A8" t="s">
        <v>172</v>
      </c>
      <c r="B8">
        <f>HYPERLINK("http://publicaccess.nottinghamcity.gov.uk/online-applications/applicationDetails.do?activeTab=summary&amp;keyVal=PPU8FZLYFV000","View application details")</f>
        <v>0</v>
      </c>
      <c r="C8" t="s">
        <v>163</v>
      </c>
      <c r="D8" t="s">
        <v>173</v>
      </c>
      <c r="E8" t="s">
        <v>174</v>
      </c>
      <c r="F8" t="s">
        <v>57</v>
      </c>
      <c r="G8" t="s">
        <v>175</v>
      </c>
      <c r="H8" t="s">
        <v>18</v>
      </c>
      <c r="I8" t="s">
        <v>36</v>
      </c>
      <c r="J8" t="s">
        <v>30</v>
      </c>
      <c r="K8" t="s">
        <v>171</v>
      </c>
      <c r="L8" t="s">
        <v>22</v>
      </c>
    </row>
    <row r="9" spans="1:12" ht="12.75">
      <c r="A9" t="s">
        <v>176</v>
      </c>
      <c r="B9">
        <f>HYPERLINK("http://publicaccess.nottinghamcity.gov.uk/online-applications/applicationDetails.do?activeTab=summary&amp;keyVal=PPSPNMLY01B00","View application details")</f>
        <v>0</v>
      </c>
      <c r="C9" t="s">
        <v>177</v>
      </c>
      <c r="D9" t="s">
        <v>178</v>
      </c>
      <c r="E9" t="s">
        <v>179</v>
      </c>
      <c r="F9" t="s">
        <v>180</v>
      </c>
      <c r="G9" t="s">
        <v>181</v>
      </c>
      <c r="H9" t="s">
        <v>18</v>
      </c>
      <c r="I9" t="s">
        <v>182</v>
      </c>
      <c r="J9" t="s">
        <v>20</v>
      </c>
      <c r="K9" t="s">
        <v>183</v>
      </c>
      <c r="L9" t="s">
        <v>22</v>
      </c>
    </row>
    <row r="10" spans="1:12" ht="12.75">
      <c r="A10" t="s">
        <v>184</v>
      </c>
      <c r="B10">
        <f>HYPERLINK("http://publicaccess.nottinghamcity.gov.uk/online-applications/applicationDetails.do?activeTab=summary&amp;keyVal=PPSFAILY0KU00","View application details")</f>
        <v>0</v>
      </c>
      <c r="C10" t="s">
        <v>185</v>
      </c>
      <c r="D10" t="s">
        <v>186</v>
      </c>
      <c r="E10" t="s">
        <v>187</v>
      </c>
      <c r="F10" t="s">
        <v>57</v>
      </c>
      <c r="G10" t="s">
        <v>188</v>
      </c>
      <c r="H10" t="s">
        <v>18</v>
      </c>
      <c r="I10" t="s">
        <v>36</v>
      </c>
      <c r="J10" t="s">
        <v>30</v>
      </c>
      <c r="K10" t="s">
        <v>183</v>
      </c>
      <c r="L10" t="s">
        <v>22</v>
      </c>
    </row>
    <row r="11" spans="1:12" ht="12.75">
      <c r="A11" t="s">
        <v>189</v>
      </c>
      <c r="B11">
        <f>HYPERLINK("http://publicaccess.nottinghamcity.gov.uk/online-applications/applicationDetails.do?activeTab=summary&amp;keyVal=PP2E77LYLCC00","View application details")</f>
        <v>0</v>
      </c>
      <c r="C11" t="s">
        <v>97</v>
      </c>
      <c r="D11" t="s">
        <v>190</v>
      </c>
      <c r="E11" t="s">
        <v>191</v>
      </c>
      <c r="F11" t="s">
        <v>94</v>
      </c>
      <c r="G11" t="s">
        <v>192</v>
      </c>
      <c r="H11" t="s">
        <v>18</v>
      </c>
      <c r="I11" t="s">
        <v>36</v>
      </c>
      <c r="J11" t="s">
        <v>141</v>
      </c>
      <c r="K11" t="s">
        <v>183</v>
      </c>
      <c r="L11" t="s">
        <v>22</v>
      </c>
    </row>
    <row r="12" spans="1:12" ht="12.75">
      <c r="A12" t="s">
        <v>193</v>
      </c>
      <c r="B12">
        <f>HYPERLINK("http://publicaccess.nottinghamcity.gov.uk/online-applications/applicationDetails.do?activeTab=summary&amp;keyVal=PORKB7LYKOG00","View application details")</f>
        <v>0</v>
      </c>
      <c r="C12" t="s">
        <v>13</v>
      </c>
      <c r="D12" t="s">
        <v>194</v>
      </c>
      <c r="E12" t="s">
        <v>195</v>
      </c>
      <c r="F12" t="s">
        <v>57</v>
      </c>
      <c r="G12" t="s">
        <v>196</v>
      </c>
      <c r="H12" t="s">
        <v>18</v>
      </c>
      <c r="I12" t="s">
        <v>36</v>
      </c>
      <c r="J12" t="s">
        <v>30</v>
      </c>
      <c r="K12" t="s">
        <v>197</v>
      </c>
      <c r="L12" t="s">
        <v>22</v>
      </c>
    </row>
  </sheetData>
  <sheetProtection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6"/>
  <sheetViews>
    <sheetView workbookViewId="0" topLeftCell="A1"/>
  </sheetViews>
  <sheetFormatPr defaultColWidth="9.140625" defaultRowHeight="12.75"/>
  <cols>
    <col min="1" max="12" width="20.7109375" style="0" customWidth="1"/>
  </cols>
  <sheetData>
    <row r="1" spans="1:12" ht="12.75">
      <c r="A1" t="s">
        <v>0</v>
      </c>
      <c r="B1" t="s">
        <v>1</v>
      </c>
      <c r="C1" t="s">
        <v>2</v>
      </c>
      <c r="D1" t="s">
        <v>3</v>
      </c>
      <c r="E1" t="s">
        <v>4</v>
      </c>
      <c r="F1" t="s">
        <v>5</v>
      </c>
      <c r="G1" t="s">
        <v>6</v>
      </c>
      <c r="H1" t="s">
        <v>7</v>
      </c>
      <c r="I1" t="s">
        <v>8</v>
      </c>
      <c r="J1" t="s">
        <v>9</v>
      </c>
      <c r="K1" t="s">
        <v>10</v>
      </c>
      <c r="L1" t="s">
        <v>11</v>
      </c>
    </row>
    <row r="2" spans="1:12" ht="12.75">
      <c r="A2" t="s">
        <v>198</v>
      </c>
      <c r="B2">
        <f>HYPERLINK("http://publicaccess.nottinghamcity.gov.uk/online-applications/applicationDetails.do?activeTab=summary&amp;keyVal=PQ57CULYGLJ00","View application details")</f>
        <v>0</v>
      </c>
      <c r="C2" t="s">
        <v>115</v>
      </c>
      <c r="D2" t="s">
        <v>199</v>
      </c>
      <c r="E2" t="s">
        <v>200</v>
      </c>
      <c r="F2" t="s">
        <v>77</v>
      </c>
      <c r="G2" t="s">
        <v>201</v>
      </c>
      <c r="H2" t="s">
        <v>18</v>
      </c>
      <c r="I2" t="s">
        <v>36</v>
      </c>
      <c r="J2" t="s">
        <v>141</v>
      </c>
      <c r="K2" t="s">
        <v>22</v>
      </c>
      <c r="L2" t="s">
        <v>22</v>
      </c>
    </row>
    <row r="3" spans="1:12" ht="12.75">
      <c r="A3" t="s">
        <v>202</v>
      </c>
      <c r="B3">
        <f>HYPERLINK("http://publicaccess.nottinghamcity.gov.uk/online-applications/applicationDetails.do?activeTab=summary&amp;keyVal=PQ3MYGLYGJA00","View application details")</f>
        <v>0</v>
      </c>
      <c r="C3" t="s">
        <v>61</v>
      </c>
      <c r="D3" t="s">
        <v>203</v>
      </c>
      <c r="E3" t="s">
        <v>204</v>
      </c>
      <c r="F3" t="s">
        <v>109</v>
      </c>
      <c r="G3" t="s">
        <v>205</v>
      </c>
      <c r="H3" t="s">
        <v>18</v>
      </c>
      <c r="I3" t="s">
        <v>206</v>
      </c>
      <c r="J3" t="s">
        <v>207</v>
      </c>
      <c r="K3" t="s">
        <v>208</v>
      </c>
      <c r="L3" t="s">
        <v>22</v>
      </c>
    </row>
    <row r="4" spans="1:12" ht="12.75">
      <c r="A4" t="s">
        <v>209</v>
      </c>
      <c r="B4">
        <f>HYPERLINK("http://publicaccess.nottinghamcity.gov.uk/online-applications/applicationDetails.do?activeTab=summary&amp;keyVal=PQ3MYCLYGJ900","View application details")</f>
        <v>0</v>
      </c>
      <c r="C4" t="s">
        <v>61</v>
      </c>
      <c r="D4" t="s">
        <v>203</v>
      </c>
      <c r="E4" t="s">
        <v>210</v>
      </c>
      <c r="F4" t="s">
        <v>109</v>
      </c>
      <c r="G4" t="s">
        <v>205</v>
      </c>
      <c r="H4" t="s">
        <v>18</v>
      </c>
      <c r="I4" t="s">
        <v>36</v>
      </c>
      <c r="J4" t="s">
        <v>66</v>
      </c>
      <c r="K4" t="s">
        <v>208</v>
      </c>
      <c r="L4" t="s">
        <v>22</v>
      </c>
    </row>
    <row r="5" spans="1:12" ht="12.75">
      <c r="A5" t="s">
        <v>211</v>
      </c>
      <c r="B5">
        <f>HYPERLINK("http://publicaccess.nottinghamcity.gov.uk/online-applications/applicationDetails.do?activeTab=summary&amp;keyVal=PPZXJOLYG4M00","View application details")</f>
        <v>0</v>
      </c>
      <c r="C5" t="s">
        <v>43</v>
      </c>
      <c r="D5" t="s">
        <v>212</v>
      </c>
      <c r="E5" t="s">
        <v>213</v>
      </c>
      <c r="F5" t="s">
        <v>214</v>
      </c>
      <c r="G5" t="s">
        <v>215</v>
      </c>
      <c r="H5" t="s">
        <v>18</v>
      </c>
      <c r="I5" t="s">
        <v>36</v>
      </c>
      <c r="J5" t="s">
        <v>141</v>
      </c>
      <c r="K5" t="s">
        <v>208</v>
      </c>
      <c r="L5" t="s">
        <v>22</v>
      </c>
    </row>
    <row r="6" spans="1:12" ht="12.75">
      <c r="A6" t="s">
        <v>216</v>
      </c>
      <c r="B6">
        <f>HYPERLINK("http://publicaccess.nottinghamcity.gov.uk/online-applications/applicationDetails.do?activeTab=summary&amp;keyVal=PNBFGWLYGHE00","View application details")</f>
        <v>0</v>
      </c>
      <c r="C6" t="s">
        <v>97</v>
      </c>
      <c r="D6" t="s">
        <v>217</v>
      </c>
      <c r="E6" t="s">
        <v>218</v>
      </c>
      <c r="F6" t="s">
        <v>77</v>
      </c>
      <c r="G6" t="s">
        <v>219</v>
      </c>
      <c r="H6" t="s">
        <v>18</v>
      </c>
      <c r="I6" t="s">
        <v>36</v>
      </c>
      <c r="J6" t="s">
        <v>141</v>
      </c>
      <c r="K6" t="s">
        <v>208</v>
      </c>
      <c r="L6" t="s">
        <v>22</v>
      </c>
    </row>
  </sheetData>
  <sheetProtection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